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880" windowHeight="8190"/>
  </bookViews>
  <sheets>
    <sheet name="Uninsured_County" sheetId="1" r:id="rId1"/>
  </sheets>
  <definedNames>
    <definedName name="_xlnm.Print_Titles" localSheetId="0">Uninsured_County!$1:$3</definedName>
  </definedNames>
  <calcPr calcId="145621"/>
</workbook>
</file>

<file path=xl/calcChain.xml><?xml version="1.0" encoding="utf-8"?>
<calcChain xmlns="http://schemas.openxmlformats.org/spreadsheetml/2006/main">
  <c r="A163" i="1" l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<sst xmlns="http://schemas.openxmlformats.org/spreadsheetml/2006/main" count="170" uniqueCount="168">
  <si>
    <t>Georgia</t>
  </si>
  <si>
    <t>Population Under 65 Years</t>
  </si>
  <si>
    <t>Population Under 19 Years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</si>
  <si>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</si>
  <si>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</si>
  <si>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</si>
  <si>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</si>
  <si>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</si>
  <si>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</si>
  <si>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</si>
  <si>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</si>
  <si>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</si>
  <si>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</si>
  <si>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</si>
  <si>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</si>
  <si>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</si>
  <si>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</si>
  <si>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</si>
  <si>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</si>
  <si>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</si>
  <si>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</si>
  <si>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</si>
  <si>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</si>
  <si>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</si>
  <si>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</si>
  <si>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</si>
  <si>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</si>
  <si>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</si>
  <si>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</si>
  <si>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</si>
  <si>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</si>
  <si>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</si>
  <si>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</si>
  <si>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</si>
  <si>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</si>
  <si>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</si>
  <si>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</si>
  <si>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</si>
  <si>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</si>
  <si>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</si>
  <si>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</si>
  <si>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</si>
  <si>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</si>
  <si>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</si>
  <si>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</si>
  <si>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</si>
  <si>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</si>
  <si>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</si>
  <si>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</si>
  <si>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</si>
  <si>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</si>
  <si>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</si>
  <si>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</si>
  <si>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</si>
  <si>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</si>
  <si>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</si>
  <si>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</si>
  <si>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</si>
  <si>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</si>
  <si>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</si>
  <si>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</si>
  <si>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</si>
  <si>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</si>
  <si>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</si>
  <si>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</si>
  <si>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</si>
  <si>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</si>
  <si>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</si>
  <si>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</si>
  <si>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</si>
  <si>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</si>
  <si>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</si>
  <si>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</si>
  <si>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</si>
  <si>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</si>
  <si>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</si>
  <si>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</si>
  <si>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</si>
  <si>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</si>
  <si>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</si>
  <si>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</si>
  <si>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</si>
  <si>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</si>
  <si>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</si>
  <si>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</si>
  <si>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</si>
  <si>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</si>
  <si>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</si>
  <si>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</si>
  <si>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</si>
  <si>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</si>
  <si>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</si>
  <si>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</si>
  <si>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</si>
  <si>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</si>
  <si>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</si>
  <si>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McDuffie</t>
  </si>
  <si>
    <t>McIntosh</t>
  </si>
  <si>
    <t>Macon</t>
  </si>
  <si>
    <t>Madison</t>
  </si>
  <si>
    <t>Marion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</si>
  <si>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</si>
  <si>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</si>
  <si>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</si>
  <si>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</si>
  <si>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</si>
  <si>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</si>
  <si>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</si>
  <si>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</si>
  <si>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</si>
  <si>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</si>
  <si>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</si>
  <si>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</si>
  <si>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</si>
  <si>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</si>
  <si>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</si>
  <si>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</si>
  <si>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</si>
  <si>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</si>
  <si>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</si>
  <si>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</si>
  <si>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</si>
  <si>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</si>
  <si>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</si>
  <si>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</si>
  <si>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</si>
  <si>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</si>
  <si>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</si>
  <si>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</si>
  <si>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</si>
  <si>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</si>
  <si>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</si>
  <si>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</si>
  <si>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</si>
  <si>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</si>
  <si>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</si>
  <si>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</si>
  <si>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</si>
  <si>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</si>
  <si>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</si>
  <si>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</si>
  <si>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</si>
  <si>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</si>
  <si>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</si>
  <si>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</si>
  <si>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</si>
  <si>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</si>
  <si>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</si>
  <si>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</si>
  <si>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</si>
  <si>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</si>
  <si>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</si>
  <si>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</si>
  <si>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</si>
  <si>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</si>
  <si>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</si>
  <si>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</si>
  <si>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</si>
  <si>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</si>
  <si>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</si>
  <si>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</si>
  <si>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</si>
  <si>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FIPS</t>
  </si>
  <si>
    <t>County</t>
  </si>
  <si>
    <t>Number</t>
  </si>
  <si>
    <t>Percent</t>
  </si>
  <si>
    <t>Number and Percent of Population Uninsured: Georgia Counties, 2010</t>
  </si>
  <si>
    <t>Source: U.S. Census Bureau, Small Area Health Insurance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</si>
</sst>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0099"/>
      <name val="Arial"/>
      <family val="2"/>
    </font>
    <font>
      <b/>
      <sz val="10"/>
      <color rgb="FF000099"/>
      <name val="Arial"/>
      <family val="2"/>
    </font>
    <font>
      <b/>
      <i/>
      <sz val="10"/>
      <color rgb="FF000099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rgb="FF00009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/>
    <xf numFmtId="3" fontId="3" fillId="0" borderId="0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3" fillId="0" borderId="0" xfId="1" applyNumberFormat="1" applyFont="1" applyBorder="1"/>
    <xf numFmtId="164" fontId="1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abSelected="1" workbookViewId="0">
      <pane xSplit="2" ySplit="3" topLeftCell="C21" activePane="bottomRight" state="frozen"/>
      <selection pane="topRight" activeCell="C1" sqref="C1"/>
      <selection pane="bottomLeft" activeCell="A4" sqref="A4"/>
      <selection pane="bottomRight" activeCell="H23" sqref="H23"/>
    </sheetView>
  </sheetViews>
  <sheetFormatPr defaultRowHeight="12.75" x14ac:dyDescent="0.2"/>
  <cols>
    <col min="1" max="1" width="9" style="5"/>
    <col min="2" max="2" width="14" style="5" customWidth="1"/>
    <col min="3" max="3" width="13.75" style="2" customWidth="1"/>
    <col min="4" max="4" width="13.75" style="13" customWidth="1"/>
    <col min="5" max="5" width="13.75" style="2" customWidth="1"/>
    <col min="6" max="6" width="13.75" style="13" customWidth="1"/>
    <col min="7" max="16384" width="9" style="1"/>
  </cols>
  <sheetData>
    <row r="1" spans="1:6" ht="15" x14ac:dyDescent="0.25">
      <c r="A1" s="10" t="s">
        <v>166</v>
      </c>
      <c r="B1" s="10"/>
      <c r="C1" s="10"/>
      <c r="D1" s="10"/>
      <c r="E1" s="10"/>
      <c r="F1" s="10"/>
    </row>
    <row r="2" spans="1:6" ht="15" x14ac:dyDescent="0.25">
      <c r="A2" s="4"/>
      <c r="B2" s="4"/>
      <c r="C2" s="10" t="s">
        <v>1</v>
      </c>
      <c r="D2" s="10"/>
      <c r="E2" s="10" t="s">
        <v>2</v>
      </c>
      <c r="F2" s="10"/>
    </row>
    <row r="3" spans="1:6" ht="15.75" thickBot="1" x14ac:dyDescent="0.3">
      <c r="A3" s="7" t="s">
        <v>162</v>
      </c>
      <c r="B3" s="7" t="s">
        <v>163</v>
      </c>
      <c r="C3" s="8" t="s">
        <v>164</v>
      </c>
      <c r="D3" s="11" t="s">
        <v>165</v>
      </c>
      <c r="E3" s="8" t="s">
        <v>164</v>
      </c>
      <c r="F3" s="11" t="s">
        <v>165</v>
      </c>
    </row>
    <row r="4" spans="1:6" ht="13.5" thickTop="1" x14ac:dyDescent="0.2">
      <c r="A4" s="5" t="str">
        <f>"13000"</f>
        <v>13000</v>
      </c>
      <c r="B4" s="5" t="s">
        <v>0</v>
      </c>
      <c r="C4" s="6">
        <v>1848505</v>
      </c>
      <c r="D4" s="12">
        <v>21.9</v>
      </c>
      <c r="E4" s="6">
        <v>266830</v>
      </c>
      <c r="F4" s="12">
        <v>10.3</v>
      </c>
    </row>
    <row r="5" spans="1:6" x14ac:dyDescent="0.2">
      <c r="A5" s="5" t="str">
        <f>"13001"</f>
        <v>13001</v>
      </c>
      <c r="B5" s="5" t="s">
        <v>3</v>
      </c>
      <c r="C5" s="3">
        <v>3845</v>
      </c>
      <c r="D5" s="13">
        <v>24.9</v>
      </c>
      <c r="E5" s="2">
        <v>592</v>
      </c>
      <c r="F5" s="13">
        <v>12.3</v>
      </c>
    </row>
    <row r="6" spans="1:6" x14ac:dyDescent="0.2">
      <c r="A6" s="5" t="str">
        <f>"13003"</f>
        <v>13003</v>
      </c>
      <c r="B6" s="5" t="s">
        <v>4</v>
      </c>
      <c r="C6" s="3">
        <v>2373</v>
      </c>
      <c r="D6" s="13">
        <v>32</v>
      </c>
      <c r="E6" s="2">
        <v>371</v>
      </c>
      <c r="F6" s="13">
        <v>14.9</v>
      </c>
    </row>
    <row r="7" spans="1:6" x14ac:dyDescent="0.2">
      <c r="A7" s="5" t="str">
        <f>"13005"</f>
        <v>13005</v>
      </c>
      <c r="B7" s="5" t="s">
        <v>5</v>
      </c>
      <c r="C7" s="3">
        <v>2460</v>
      </c>
      <c r="D7" s="13">
        <v>26.4</v>
      </c>
      <c r="E7" s="2">
        <v>336</v>
      </c>
      <c r="F7" s="13">
        <v>11.5</v>
      </c>
    </row>
    <row r="8" spans="1:6" x14ac:dyDescent="0.2">
      <c r="A8" s="5" t="str">
        <f>"13007"</f>
        <v>13007</v>
      </c>
      <c r="B8" s="5" t="s">
        <v>6</v>
      </c>
      <c r="C8" s="2">
        <v>655</v>
      </c>
      <c r="D8" s="13">
        <v>22.6</v>
      </c>
      <c r="E8" s="2">
        <v>87</v>
      </c>
      <c r="F8" s="13">
        <v>10.6</v>
      </c>
    </row>
    <row r="9" spans="1:6" x14ac:dyDescent="0.2">
      <c r="A9" s="5" t="str">
        <f>"13009"</f>
        <v>13009</v>
      </c>
      <c r="B9" s="5" t="s">
        <v>7</v>
      </c>
      <c r="C9" s="3">
        <v>7316</v>
      </c>
      <c r="D9" s="13">
        <v>20.2</v>
      </c>
      <c r="E9" s="2">
        <v>835</v>
      </c>
      <c r="F9" s="13">
        <v>8.5</v>
      </c>
    </row>
    <row r="10" spans="1:6" x14ac:dyDescent="0.2">
      <c r="A10" s="5" t="str">
        <f>"13011"</f>
        <v>13011</v>
      </c>
      <c r="B10" s="5" t="s">
        <v>8</v>
      </c>
      <c r="C10" s="3">
        <v>4132</v>
      </c>
      <c r="D10" s="13">
        <v>25.7</v>
      </c>
      <c r="E10" s="2">
        <v>597</v>
      </c>
      <c r="F10" s="13">
        <v>12.3</v>
      </c>
    </row>
    <row r="11" spans="1:6" x14ac:dyDescent="0.2">
      <c r="A11" s="5" t="str">
        <f>"13013"</f>
        <v>13013</v>
      </c>
      <c r="B11" s="5" t="s">
        <v>9</v>
      </c>
      <c r="C11" s="3">
        <v>15103</v>
      </c>
      <c r="D11" s="13">
        <v>23.9</v>
      </c>
      <c r="E11" s="3">
        <v>2138</v>
      </c>
      <c r="F11" s="13">
        <v>10.4</v>
      </c>
    </row>
    <row r="12" spans="1:6" x14ac:dyDescent="0.2">
      <c r="A12" s="5" t="str">
        <f>"13015"</f>
        <v>13015</v>
      </c>
      <c r="B12" s="5" t="s">
        <v>10</v>
      </c>
      <c r="C12" s="3">
        <v>19683</v>
      </c>
      <c r="D12" s="13">
        <v>22.2</v>
      </c>
      <c r="E12" s="3">
        <v>2685</v>
      </c>
      <c r="F12" s="13">
        <v>9.6</v>
      </c>
    </row>
    <row r="13" spans="1:6" x14ac:dyDescent="0.2">
      <c r="A13" s="5" t="str">
        <f>"13017"</f>
        <v>13017</v>
      </c>
      <c r="B13" s="5" t="s">
        <v>11</v>
      </c>
      <c r="C13" s="3">
        <v>3515</v>
      </c>
      <c r="D13" s="13">
        <v>23.5</v>
      </c>
      <c r="E13" s="2">
        <v>472</v>
      </c>
      <c r="F13" s="13">
        <v>9.8000000000000007</v>
      </c>
    </row>
    <row r="14" spans="1:6" x14ac:dyDescent="0.2">
      <c r="A14" s="5" t="str">
        <f>"13019"</f>
        <v>13019</v>
      </c>
      <c r="B14" s="5" t="s">
        <v>12</v>
      </c>
      <c r="C14" s="3">
        <v>3989</v>
      </c>
      <c r="D14" s="13">
        <v>24.1</v>
      </c>
      <c r="E14" s="2">
        <v>504</v>
      </c>
      <c r="F14" s="13">
        <v>9.8000000000000007</v>
      </c>
    </row>
    <row r="15" spans="1:6" x14ac:dyDescent="0.2">
      <c r="A15" s="5" t="str">
        <f>"13021"</f>
        <v>13021</v>
      </c>
      <c r="B15" s="5" t="s">
        <v>13</v>
      </c>
      <c r="C15" s="3">
        <v>24823</v>
      </c>
      <c r="D15" s="13">
        <v>19</v>
      </c>
      <c r="E15" s="3">
        <v>3366</v>
      </c>
      <c r="F15" s="13">
        <v>8.1999999999999993</v>
      </c>
    </row>
    <row r="16" spans="1:6" x14ac:dyDescent="0.2">
      <c r="A16" s="5" t="str">
        <f>"13023"</f>
        <v>13023</v>
      </c>
      <c r="B16" s="5" t="s">
        <v>14</v>
      </c>
      <c r="C16" s="3">
        <v>1899</v>
      </c>
      <c r="D16" s="13">
        <v>19.399999999999999</v>
      </c>
      <c r="E16" s="2">
        <v>248</v>
      </c>
      <c r="F16" s="13">
        <v>8.1999999999999993</v>
      </c>
    </row>
    <row r="17" spans="1:6" x14ac:dyDescent="0.2">
      <c r="A17" s="5" t="str">
        <f>"13025"</f>
        <v>13025</v>
      </c>
      <c r="B17" s="5" t="s">
        <v>15</v>
      </c>
      <c r="C17" s="3">
        <v>3836</v>
      </c>
      <c r="D17" s="13">
        <v>23.8</v>
      </c>
      <c r="E17" s="2">
        <v>545</v>
      </c>
      <c r="F17" s="13">
        <v>10.8</v>
      </c>
    </row>
    <row r="18" spans="1:6" x14ac:dyDescent="0.2">
      <c r="A18" s="5" t="str">
        <f>"13027"</f>
        <v>13027</v>
      </c>
      <c r="B18" s="5" t="s">
        <v>16</v>
      </c>
      <c r="C18" s="3">
        <v>3435</v>
      </c>
      <c r="D18" s="13">
        <v>25.2</v>
      </c>
      <c r="E18" s="2">
        <v>452</v>
      </c>
      <c r="F18" s="13">
        <v>11.2</v>
      </c>
    </row>
    <row r="19" spans="1:6" x14ac:dyDescent="0.2">
      <c r="A19" s="5" t="str">
        <f>"13029"</f>
        <v>13029</v>
      </c>
      <c r="B19" s="5" t="s">
        <v>17</v>
      </c>
      <c r="C19" s="3">
        <v>4878</v>
      </c>
      <c r="D19" s="13">
        <v>17.7</v>
      </c>
      <c r="E19" s="2">
        <v>909</v>
      </c>
      <c r="F19" s="13">
        <v>9.9</v>
      </c>
    </row>
    <row r="20" spans="1:6" x14ac:dyDescent="0.2">
      <c r="A20" s="5" t="str">
        <f>"13031"</f>
        <v>13031</v>
      </c>
      <c r="B20" s="5" t="s">
        <v>18</v>
      </c>
      <c r="C20" s="3">
        <v>13638</v>
      </c>
      <c r="D20" s="13">
        <v>23</v>
      </c>
      <c r="E20" s="3">
        <v>1583</v>
      </c>
      <c r="F20" s="13">
        <v>10.3</v>
      </c>
    </row>
    <row r="21" spans="1:6" x14ac:dyDescent="0.2">
      <c r="A21" s="5" t="str">
        <f>"13033"</f>
        <v>13033</v>
      </c>
      <c r="B21" s="5" t="s">
        <v>19</v>
      </c>
      <c r="C21" s="3">
        <v>4176</v>
      </c>
      <c r="D21" s="13">
        <v>20.399999999999999</v>
      </c>
      <c r="E21" s="2">
        <v>569</v>
      </c>
      <c r="F21" s="13">
        <v>8.3000000000000007</v>
      </c>
    </row>
    <row r="22" spans="1:6" x14ac:dyDescent="0.2">
      <c r="A22" s="5" t="str">
        <f>"13035"</f>
        <v>13035</v>
      </c>
      <c r="B22" s="5" t="s">
        <v>20</v>
      </c>
      <c r="C22" s="3">
        <v>3701</v>
      </c>
      <c r="D22" s="13">
        <v>20</v>
      </c>
      <c r="E22" s="2">
        <v>523</v>
      </c>
      <c r="F22" s="13">
        <v>9.4</v>
      </c>
    </row>
    <row r="23" spans="1:6" x14ac:dyDescent="0.2">
      <c r="A23" s="5" t="str">
        <f>"13037"</f>
        <v>13037</v>
      </c>
      <c r="B23" s="5" t="s">
        <v>21</v>
      </c>
      <c r="C23" s="3">
        <v>1045</v>
      </c>
      <c r="D23" s="13">
        <v>24.6</v>
      </c>
      <c r="E23" s="2">
        <v>153</v>
      </c>
      <c r="F23" s="13">
        <v>11.3</v>
      </c>
    </row>
    <row r="24" spans="1:6" x14ac:dyDescent="0.2">
      <c r="A24" s="5" t="str">
        <f>"13039"</f>
        <v>13039</v>
      </c>
      <c r="B24" s="5" t="s">
        <v>22</v>
      </c>
      <c r="C24" s="3">
        <v>7689</v>
      </c>
      <c r="D24" s="13">
        <v>17.399999999999999</v>
      </c>
      <c r="E24" s="3">
        <v>1060</v>
      </c>
      <c r="F24" s="13">
        <v>7.4</v>
      </c>
    </row>
    <row r="25" spans="1:6" x14ac:dyDescent="0.2">
      <c r="A25" s="5" t="str">
        <f>"13043"</f>
        <v>13043</v>
      </c>
      <c r="B25" s="5" t="s">
        <v>23</v>
      </c>
      <c r="C25" s="3">
        <v>2492</v>
      </c>
      <c r="D25" s="13">
        <v>26.9</v>
      </c>
      <c r="E25" s="2">
        <v>355</v>
      </c>
      <c r="F25" s="13">
        <v>12.1</v>
      </c>
    </row>
    <row r="26" spans="1:6" x14ac:dyDescent="0.2">
      <c r="A26" s="5" t="str">
        <f>"13045"</f>
        <v>13045</v>
      </c>
      <c r="B26" s="5" t="s">
        <v>24</v>
      </c>
      <c r="C26" s="3">
        <v>21170</v>
      </c>
      <c r="D26" s="13">
        <v>22.3</v>
      </c>
      <c r="E26" s="3">
        <v>2781</v>
      </c>
      <c r="F26" s="13">
        <v>9.5</v>
      </c>
    </row>
    <row r="27" spans="1:6" x14ac:dyDescent="0.2">
      <c r="A27" s="5" t="str">
        <f>"13047"</f>
        <v>13047</v>
      </c>
      <c r="B27" s="5" t="s">
        <v>25</v>
      </c>
      <c r="C27" s="3">
        <v>10587</v>
      </c>
      <c r="D27" s="13">
        <v>19.2</v>
      </c>
      <c r="E27" s="3">
        <v>1259</v>
      </c>
      <c r="F27" s="13">
        <v>7.6</v>
      </c>
    </row>
    <row r="28" spans="1:6" x14ac:dyDescent="0.2">
      <c r="A28" s="5" t="str">
        <f>"13049"</f>
        <v>13049</v>
      </c>
      <c r="B28" s="5" t="s">
        <v>26</v>
      </c>
      <c r="C28" s="3">
        <v>1881</v>
      </c>
      <c r="D28" s="13">
        <v>21</v>
      </c>
      <c r="E28" s="2">
        <v>238</v>
      </c>
      <c r="F28" s="13">
        <v>8.6</v>
      </c>
    </row>
    <row r="29" spans="1:6" x14ac:dyDescent="0.2">
      <c r="A29" s="5" t="str">
        <f>"13051"</f>
        <v>13051</v>
      </c>
      <c r="B29" s="5" t="s">
        <v>27</v>
      </c>
      <c r="C29" s="3">
        <v>47053</v>
      </c>
      <c r="D29" s="13">
        <v>21.3</v>
      </c>
      <c r="E29" s="3">
        <v>5833</v>
      </c>
      <c r="F29" s="13">
        <v>9.4</v>
      </c>
    </row>
    <row r="30" spans="1:6" x14ac:dyDescent="0.2">
      <c r="A30" s="5" t="str">
        <f>"13053"</f>
        <v>13053</v>
      </c>
      <c r="B30" s="5" t="s">
        <v>28</v>
      </c>
      <c r="C30" s="3">
        <v>1126</v>
      </c>
      <c r="D30" s="13">
        <v>15.1</v>
      </c>
      <c r="E30" s="2">
        <v>176</v>
      </c>
      <c r="F30" s="13">
        <v>5.8</v>
      </c>
    </row>
    <row r="31" spans="1:6" x14ac:dyDescent="0.2">
      <c r="A31" s="5" t="str">
        <f>"13055"</f>
        <v>13055</v>
      </c>
      <c r="B31" s="5" t="s">
        <v>29</v>
      </c>
      <c r="C31" s="3">
        <v>4567</v>
      </c>
      <c r="D31" s="13">
        <v>22.3</v>
      </c>
      <c r="E31" s="2">
        <v>549</v>
      </c>
      <c r="F31" s="13">
        <v>9</v>
      </c>
    </row>
    <row r="32" spans="1:6" x14ac:dyDescent="0.2">
      <c r="A32" s="5" t="str">
        <f>"13057"</f>
        <v>13057</v>
      </c>
      <c r="B32" s="5" t="s">
        <v>30</v>
      </c>
      <c r="C32" s="3">
        <v>34470</v>
      </c>
      <c r="D32" s="13">
        <v>17.899999999999999</v>
      </c>
      <c r="E32" s="3">
        <v>4915</v>
      </c>
      <c r="F32" s="13">
        <v>8.1</v>
      </c>
    </row>
    <row r="33" spans="1:6" x14ac:dyDescent="0.2">
      <c r="A33" s="5" t="str">
        <f>"13059"</f>
        <v>13059</v>
      </c>
      <c r="B33" s="5" t="s">
        <v>31</v>
      </c>
      <c r="C33" s="3">
        <v>22148</v>
      </c>
      <c r="D33" s="13">
        <v>22.8</v>
      </c>
      <c r="E33" s="3">
        <v>2047</v>
      </c>
      <c r="F33" s="13">
        <v>9.6999999999999993</v>
      </c>
    </row>
    <row r="34" spans="1:6" x14ac:dyDescent="0.2">
      <c r="A34" s="5" t="str">
        <f>"13061"</f>
        <v>13061</v>
      </c>
      <c r="B34" s="5" t="s">
        <v>32</v>
      </c>
      <c r="C34" s="2">
        <v>527</v>
      </c>
      <c r="D34" s="13">
        <v>20.7</v>
      </c>
      <c r="E34" s="2">
        <v>74</v>
      </c>
      <c r="F34" s="13">
        <v>9.9</v>
      </c>
    </row>
    <row r="35" spans="1:6" x14ac:dyDescent="0.2">
      <c r="A35" s="5" t="str">
        <f>"13063"</f>
        <v>13063</v>
      </c>
      <c r="B35" s="5" t="s">
        <v>33</v>
      </c>
      <c r="C35" s="3">
        <v>65081</v>
      </c>
      <c r="D35" s="13">
        <v>27.3</v>
      </c>
      <c r="E35" s="3">
        <v>8945</v>
      </c>
      <c r="F35" s="13">
        <v>11.5</v>
      </c>
    </row>
    <row r="36" spans="1:6" x14ac:dyDescent="0.2">
      <c r="A36" s="5" t="str">
        <f>"13065"</f>
        <v>13065</v>
      </c>
      <c r="B36" s="5" t="s">
        <v>34</v>
      </c>
      <c r="C36" s="3">
        <v>1288</v>
      </c>
      <c r="D36" s="13">
        <v>21.9</v>
      </c>
      <c r="E36" s="2">
        <v>167</v>
      </c>
      <c r="F36" s="13">
        <v>8.9</v>
      </c>
    </row>
    <row r="37" spans="1:6" x14ac:dyDescent="0.2">
      <c r="A37" s="5" t="str">
        <f>"13067"</f>
        <v>13067</v>
      </c>
      <c r="B37" s="5" t="s">
        <v>35</v>
      </c>
      <c r="C37" s="3">
        <v>122349</v>
      </c>
      <c r="D37" s="13">
        <v>19.8</v>
      </c>
      <c r="E37" s="3">
        <v>18702</v>
      </c>
      <c r="F37" s="13">
        <v>10.3</v>
      </c>
    </row>
    <row r="38" spans="1:6" x14ac:dyDescent="0.2">
      <c r="A38" s="5" t="str">
        <f>"13069"</f>
        <v>13069</v>
      </c>
      <c r="B38" s="5" t="s">
        <v>36</v>
      </c>
      <c r="C38" s="3">
        <v>8820</v>
      </c>
      <c r="D38" s="13">
        <v>25.1</v>
      </c>
      <c r="E38" s="3">
        <v>1230</v>
      </c>
      <c r="F38" s="13">
        <v>10.7</v>
      </c>
    </row>
    <row r="39" spans="1:6" x14ac:dyDescent="0.2">
      <c r="A39" s="5" t="str">
        <f>"13071"</f>
        <v>13071</v>
      </c>
      <c r="B39" s="5" t="s">
        <v>37</v>
      </c>
      <c r="C39" s="3">
        <v>10396</v>
      </c>
      <c r="D39" s="13">
        <v>26.6</v>
      </c>
      <c r="E39" s="3">
        <v>1515</v>
      </c>
      <c r="F39" s="13">
        <v>11.6</v>
      </c>
    </row>
    <row r="40" spans="1:6" x14ac:dyDescent="0.2">
      <c r="A40" s="5" t="str">
        <f>"13073"</f>
        <v>13073</v>
      </c>
      <c r="B40" s="5" t="s">
        <v>38</v>
      </c>
      <c r="C40" s="3">
        <v>17549</v>
      </c>
      <c r="D40" s="13">
        <v>15.8</v>
      </c>
      <c r="E40" s="3">
        <v>3152</v>
      </c>
      <c r="F40" s="13">
        <v>8.9</v>
      </c>
    </row>
    <row r="41" spans="1:6" x14ac:dyDescent="0.2">
      <c r="A41" s="5" t="str">
        <f>"13075"</f>
        <v>13075</v>
      </c>
      <c r="B41" s="5" t="s">
        <v>39</v>
      </c>
      <c r="C41" s="3">
        <v>3788</v>
      </c>
      <c r="D41" s="13">
        <v>25.5</v>
      </c>
      <c r="E41" s="2">
        <v>542</v>
      </c>
      <c r="F41" s="13">
        <v>11.2</v>
      </c>
    </row>
    <row r="42" spans="1:6" x14ac:dyDescent="0.2">
      <c r="A42" s="5" t="str">
        <f>"13077"</f>
        <v>13077</v>
      </c>
      <c r="B42" s="5" t="s">
        <v>40</v>
      </c>
      <c r="C42" s="3">
        <v>20055</v>
      </c>
      <c r="D42" s="13">
        <v>17.600000000000001</v>
      </c>
      <c r="E42" s="3">
        <v>3128</v>
      </c>
      <c r="F42" s="13">
        <v>8.6</v>
      </c>
    </row>
    <row r="43" spans="1:6" x14ac:dyDescent="0.2">
      <c r="A43" s="5" t="str">
        <f>"13079"</f>
        <v>13079</v>
      </c>
      <c r="B43" s="5" t="s">
        <v>41</v>
      </c>
      <c r="C43" s="3">
        <v>2546</v>
      </c>
      <c r="D43" s="13">
        <v>23.4</v>
      </c>
      <c r="E43" s="2">
        <v>374</v>
      </c>
      <c r="F43" s="13">
        <v>12.5</v>
      </c>
    </row>
    <row r="44" spans="1:6" x14ac:dyDescent="0.2">
      <c r="A44" s="5" t="str">
        <f>"13081"</f>
        <v>13081</v>
      </c>
      <c r="B44" s="5" t="s">
        <v>42</v>
      </c>
      <c r="C44" s="3">
        <v>4154</v>
      </c>
      <c r="D44" s="13">
        <v>21</v>
      </c>
      <c r="E44" s="2">
        <v>492</v>
      </c>
      <c r="F44" s="13">
        <v>7.8</v>
      </c>
    </row>
    <row r="45" spans="1:6" x14ac:dyDescent="0.2">
      <c r="A45" s="5" t="str">
        <f>"13083"</f>
        <v>13083</v>
      </c>
      <c r="B45" s="5" t="s">
        <v>43</v>
      </c>
      <c r="C45" s="3">
        <v>2800</v>
      </c>
      <c r="D45" s="13">
        <v>21.1</v>
      </c>
      <c r="E45" s="2">
        <v>364</v>
      </c>
      <c r="F45" s="13">
        <v>9.8000000000000007</v>
      </c>
    </row>
    <row r="46" spans="1:6" x14ac:dyDescent="0.2">
      <c r="A46" s="5" t="str">
        <f>"13085"</f>
        <v>13085</v>
      </c>
      <c r="B46" s="5" t="s">
        <v>44</v>
      </c>
      <c r="C46" s="3">
        <v>4095</v>
      </c>
      <c r="D46" s="13">
        <v>21.7</v>
      </c>
      <c r="E46" s="2">
        <v>561</v>
      </c>
      <c r="F46" s="13">
        <v>10.7</v>
      </c>
    </row>
    <row r="47" spans="1:6" x14ac:dyDescent="0.2">
      <c r="A47" s="5" t="str">
        <f>"13087"</f>
        <v>13087</v>
      </c>
      <c r="B47" s="5" t="s">
        <v>45</v>
      </c>
      <c r="C47" s="3">
        <v>5261</v>
      </c>
      <c r="D47" s="13">
        <v>22.8</v>
      </c>
      <c r="E47" s="2">
        <v>679</v>
      </c>
      <c r="F47" s="13">
        <v>9.1999999999999993</v>
      </c>
    </row>
    <row r="48" spans="1:6" x14ac:dyDescent="0.2">
      <c r="A48" s="5" t="str">
        <f>"13089"</f>
        <v>13089</v>
      </c>
      <c r="B48" s="5" t="s">
        <v>46</v>
      </c>
      <c r="C48" s="3">
        <v>159225</v>
      </c>
      <c r="D48" s="13">
        <v>25.8</v>
      </c>
      <c r="E48" s="3">
        <v>20882</v>
      </c>
      <c r="F48" s="13">
        <v>12.3</v>
      </c>
    </row>
    <row r="49" spans="1:6" x14ac:dyDescent="0.2">
      <c r="A49" s="5" t="str">
        <f>"13091"</f>
        <v>13091</v>
      </c>
      <c r="B49" s="5" t="s">
        <v>47</v>
      </c>
      <c r="C49" s="3">
        <v>3694</v>
      </c>
      <c r="D49" s="13">
        <v>21.7</v>
      </c>
      <c r="E49" s="2">
        <v>479</v>
      </c>
      <c r="F49" s="13">
        <v>9.4</v>
      </c>
    </row>
    <row r="50" spans="1:6" x14ac:dyDescent="0.2">
      <c r="A50" s="5" t="str">
        <f>"13093"</f>
        <v>13093</v>
      </c>
      <c r="B50" s="5" t="s">
        <v>48</v>
      </c>
      <c r="C50" s="3">
        <v>2586</v>
      </c>
      <c r="D50" s="13">
        <v>23.7</v>
      </c>
      <c r="E50" s="2">
        <v>339</v>
      </c>
      <c r="F50" s="13">
        <v>10.3</v>
      </c>
    </row>
    <row r="51" spans="1:6" x14ac:dyDescent="0.2">
      <c r="A51" s="5" t="str">
        <f>"13095"</f>
        <v>13095</v>
      </c>
      <c r="B51" s="5" t="s">
        <v>49</v>
      </c>
      <c r="C51" s="3">
        <v>16259</v>
      </c>
      <c r="D51" s="13">
        <v>20.3</v>
      </c>
      <c r="E51" s="3">
        <v>1850</v>
      </c>
      <c r="F51" s="13">
        <v>7.3</v>
      </c>
    </row>
    <row r="52" spans="1:6" x14ac:dyDescent="0.2">
      <c r="A52" s="5" t="str">
        <f>"13097"</f>
        <v>13097</v>
      </c>
      <c r="B52" s="5" t="s">
        <v>50</v>
      </c>
      <c r="C52" s="3">
        <v>24352</v>
      </c>
      <c r="D52" s="13">
        <v>20.3</v>
      </c>
      <c r="E52" s="3">
        <v>3981</v>
      </c>
      <c r="F52" s="13">
        <v>10.199999999999999</v>
      </c>
    </row>
    <row r="53" spans="1:6" x14ac:dyDescent="0.2">
      <c r="A53" s="5" t="str">
        <f>"13099"</f>
        <v>13099</v>
      </c>
      <c r="B53" s="5" t="s">
        <v>51</v>
      </c>
      <c r="C53" s="3">
        <v>1798</v>
      </c>
      <c r="D53" s="13">
        <v>19.8</v>
      </c>
      <c r="E53" s="2">
        <v>231</v>
      </c>
      <c r="F53" s="13">
        <v>7.7</v>
      </c>
    </row>
    <row r="54" spans="1:6" x14ac:dyDescent="0.2">
      <c r="A54" s="5" t="str">
        <f>"13101"</f>
        <v>13101</v>
      </c>
      <c r="B54" s="5" t="s">
        <v>52</v>
      </c>
      <c r="C54" s="3">
        <v>1320</v>
      </c>
      <c r="D54" s="13">
        <v>36.299999999999997</v>
      </c>
      <c r="E54" s="2">
        <v>250</v>
      </c>
      <c r="F54" s="13">
        <v>20.5</v>
      </c>
    </row>
    <row r="55" spans="1:6" x14ac:dyDescent="0.2">
      <c r="A55" s="5" t="str">
        <f>"13103"</f>
        <v>13103</v>
      </c>
      <c r="B55" s="5" t="s">
        <v>53</v>
      </c>
      <c r="C55" s="3">
        <v>8147</v>
      </c>
      <c r="D55" s="13">
        <v>17.3</v>
      </c>
      <c r="E55" s="3">
        <v>1208</v>
      </c>
      <c r="F55" s="13">
        <v>7.7</v>
      </c>
    </row>
    <row r="56" spans="1:6" x14ac:dyDescent="0.2">
      <c r="A56" s="5" t="str">
        <f>"13105"</f>
        <v>13105</v>
      </c>
      <c r="B56" s="5" t="s">
        <v>54</v>
      </c>
      <c r="C56" s="3">
        <v>4013</v>
      </c>
      <c r="D56" s="13">
        <v>24.1</v>
      </c>
      <c r="E56" s="2">
        <v>504</v>
      </c>
      <c r="F56" s="13">
        <v>10.199999999999999</v>
      </c>
    </row>
    <row r="57" spans="1:6" x14ac:dyDescent="0.2">
      <c r="A57" s="5" t="str">
        <f>"13107"</f>
        <v>13107</v>
      </c>
      <c r="B57" s="5" t="s">
        <v>55</v>
      </c>
      <c r="C57" s="3">
        <v>4974</v>
      </c>
      <c r="D57" s="13">
        <v>26.5</v>
      </c>
      <c r="E57" s="2">
        <v>616</v>
      </c>
      <c r="F57" s="13">
        <v>10.3</v>
      </c>
    </row>
    <row r="58" spans="1:6" x14ac:dyDescent="0.2">
      <c r="A58" s="5" t="str">
        <f>"13109"</f>
        <v>13109</v>
      </c>
      <c r="B58" s="5" t="s">
        <v>56</v>
      </c>
      <c r="C58" s="3">
        <v>2337</v>
      </c>
      <c r="D58" s="13">
        <v>25.7</v>
      </c>
      <c r="E58" s="2">
        <v>324</v>
      </c>
      <c r="F58" s="13">
        <v>11.1</v>
      </c>
    </row>
    <row r="59" spans="1:6" x14ac:dyDescent="0.2">
      <c r="A59" s="5" t="str">
        <f>"13111"</f>
        <v>13111</v>
      </c>
      <c r="B59" s="5" t="s">
        <v>57</v>
      </c>
      <c r="C59" s="3">
        <v>4857</v>
      </c>
      <c r="D59" s="13">
        <v>26.4</v>
      </c>
      <c r="E59" s="2">
        <v>637</v>
      </c>
      <c r="F59" s="13">
        <v>13.7</v>
      </c>
    </row>
    <row r="60" spans="1:6" x14ac:dyDescent="0.2">
      <c r="A60" s="5" t="str">
        <f>"13113"</f>
        <v>13113</v>
      </c>
      <c r="B60" s="5" t="s">
        <v>58</v>
      </c>
      <c r="C60" s="3">
        <v>11770</v>
      </c>
      <c r="D60" s="13">
        <v>12.8</v>
      </c>
      <c r="E60" s="3">
        <v>2181</v>
      </c>
      <c r="F60" s="13">
        <v>7.4</v>
      </c>
    </row>
    <row r="61" spans="1:6" x14ac:dyDescent="0.2">
      <c r="A61" s="5" t="str">
        <f>"13115"</f>
        <v>13115</v>
      </c>
      <c r="B61" s="5" t="s">
        <v>59</v>
      </c>
      <c r="C61" s="3">
        <v>17347</v>
      </c>
      <c r="D61" s="13">
        <v>21.9</v>
      </c>
      <c r="E61" s="3">
        <v>2374</v>
      </c>
      <c r="F61" s="13">
        <v>9.9</v>
      </c>
    </row>
    <row r="62" spans="1:6" x14ac:dyDescent="0.2">
      <c r="A62" s="5" t="str">
        <f>"13117"</f>
        <v>13117</v>
      </c>
      <c r="B62" s="5" t="s">
        <v>60</v>
      </c>
      <c r="C62" s="3">
        <v>23099</v>
      </c>
      <c r="D62" s="13">
        <v>14.5</v>
      </c>
      <c r="E62" s="3">
        <v>4333</v>
      </c>
      <c r="F62" s="13">
        <v>7.9</v>
      </c>
    </row>
    <row r="63" spans="1:6" x14ac:dyDescent="0.2">
      <c r="A63" s="5" t="str">
        <f>"13119"</f>
        <v>13119</v>
      </c>
      <c r="B63" s="5" t="s">
        <v>61</v>
      </c>
      <c r="C63" s="3">
        <v>4343</v>
      </c>
      <c r="D63" s="13">
        <v>24.2</v>
      </c>
      <c r="E63" s="2">
        <v>509</v>
      </c>
      <c r="F63" s="13">
        <v>9.9</v>
      </c>
    </row>
    <row r="64" spans="1:6" x14ac:dyDescent="0.2">
      <c r="A64" s="5" t="str">
        <f>"13121"</f>
        <v>13121</v>
      </c>
      <c r="B64" s="5" t="s">
        <v>62</v>
      </c>
      <c r="C64" s="3">
        <v>186396</v>
      </c>
      <c r="D64" s="13">
        <v>22.9</v>
      </c>
      <c r="E64" s="3">
        <v>25842</v>
      </c>
      <c r="F64" s="13">
        <v>11.4</v>
      </c>
    </row>
    <row r="65" spans="1:6" x14ac:dyDescent="0.2">
      <c r="A65" s="5" t="str">
        <f>"13123"</f>
        <v>13123</v>
      </c>
      <c r="B65" s="5" t="s">
        <v>63</v>
      </c>
      <c r="C65" s="3">
        <v>6416</v>
      </c>
      <c r="D65" s="13">
        <v>27.7</v>
      </c>
      <c r="E65" s="2">
        <v>931</v>
      </c>
      <c r="F65" s="13">
        <v>14.4</v>
      </c>
    </row>
    <row r="66" spans="1:6" x14ac:dyDescent="0.2">
      <c r="A66" s="5" t="str">
        <f>"13125"</f>
        <v>13125</v>
      </c>
      <c r="B66" s="5" t="s">
        <v>64</v>
      </c>
      <c r="C66" s="2">
        <v>517</v>
      </c>
      <c r="D66" s="13">
        <v>19.8</v>
      </c>
      <c r="E66" s="2">
        <v>85</v>
      </c>
      <c r="F66" s="13">
        <v>10.1</v>
      </c>
    </row>
    <row r="67" spans="1:6" x14ac:dyDescent="0.2">
      <c r="A67" s="5" t="str">
        <f>"13127"</f>
        <v>13127</v>
      </c>
      <c r="B67" s="5" t="s">
        <v>65</v>
      </c>
      <c r="C67" s="3">
        <v>15361</v>
      </c>
      <c r="D67" s="13">
        <v>23</v>
      </c>
      <c r="E67" s="3">
        <v>2081</v>
      </c>
      <c r="F67" s="13">
        <v>10.5</v>
      </c>
    </row>
    <row r="68" spans="1:6" x14ac:dyDescent="0.2">
      <c r="A68" s="5" t="str">
        <f>"13129"</f>
        <v>13129</v>
      </c>
      <c r="B68" s="5" t="s">
        <v>66</v>
      </c>
      <c r="C68" s="3">
        <v>12150</v>
      </c>
      <c r="D68" s="13">
        <v>25.2</v>
      </c>
      <c r="E68" s="3">
        <v>1658</v>
      </c>
      <c r="F68" s="13">
        <v>10.9</v>
      </c>
    </row>
    <row r="69" spans="1:6" x14ac:dyDescent="0.2">
      <c r="A69" s="5" t="str">
        <f>"13131"</f>
        <v>13131</v>
      </c>
      <c r="B69" s="5" t="s">
        <v>67</v>
      </c>
      <c r="C69" s="3">
        <v>5736</v>
      </c>
      <c r="D69" s="13">
        <v>26.9</v>
      </c>
      <c r="E69" s="2">
        <v>771</v>
      </c>
      <c r="F69" s="13">
        <v>11.7</v>
      </c>
    </row>
    <row r="70" spans="1:6" x14ac:dyDescent="0.2">
      <c r="A70" s="5" t="str">
        <f>"13133"</f>
        <v>13133</v>
      </c>
      <c r="B70" s="5" t="s">
        <v>68</v>
      </c>
      <c r="C70" s="3">
        <v>2811</v>
      </c>
      <c r="D70" s="13">
        <v>22.4</v>
      </c>
      <c r="E70" s="2">
        <v>362</v>
      </c>
      <c r="F70" s="13">
        <v>10.6</v>
      </c>
    </row>
    <row r="71" spans="1:6" x14ac:dyDescent="0.2">
      <c r="A71" s="5" t="str">
        <f>"13135"</f>
        <v>13135</v>
      </c>
      <c r="B71" s="5" t="s">
        <v>69</v>
      </c>
      <c r="C71" s="3">
        <v>182933</v>
      </c>
      <c r="D71" s="13">
        <v>24.5</v>
      </c>
      <c r="E71" s="3">
        <v>31062</v>
      </c>
      <c r="F71" s="13">
        <v>12.8</v>
      </c>
    </row>
    <row r="72" spans="1:6" x14ac:dyDescent="0.2">
      <c r="A72" s="5" t="str">
        <f>"13137"</f>
        <v>13137</v>
      </c>
      <c r="B72" s="5" t="s">
        <v>70</v>
      </c>
      <c r="C72" s="3">
        <v>9055</v>
      </c>
      <c r="D72" s="13">
        <v>26.5</v>
      </c>
      <c r="E72" s="3">
        <v>1532</v>
      </c>
      <c r="F72" s="13">
        <v>14.5</v>
      </c>
    </row>
    <row r="73" spans="1:6" x14ac:dyDescent="0.2">
      <c r="A73" s="5" t="str">
        <f>"13139"</f>
        <v>13139</v>
      </c>
      <c r="B73" s="5" t="s">
        <v>71</v>
      </c>
      <c r="C73" s="3">
        <v>40656</v>
      </c>
      <c r="D73" s="13">
        <v>25.8</v>
      </c>
      <c r="E73" s="3">
        <v>7153</v>
      </c>
      <c r="F73" s="13">
        <v>13.9</v>
      </c>
    </row>
    <row r="74" spans="1:6" x14ac:dyDescent="0.2">
      <c r="A74" s="5" t="str">
        <f>"13141"</f>
        <v>13141</v>
      </c>
      <c r="B74" s="5" t="s">
        <v>72</v>
      </c>
      <c r="C74" s="3">
        <v>1448</v>
      </c>
      <c r="D74" s="13">
        <v>22</v>
      </c>
      <c r="E74" s="2">
        <v>145</v>
      </c>
      <c r="F74" s="13">
        <v>8.1</v>
      </c>
    </row>
    <row r="75" spans="1:6" x14ac:dyDescent="0.2">
      <c r="A75" s="5" t="str">
        <f>"13143"</f>
        <v>13143</v>
      </c>
      <c r="B75" s="5" t="s">
        <v>73</v>
      </c>
      <c r="C75" s="3">
        <v>5049</v>
      </c>
      <c r="D75" s="13">
        <v>20.6</v>
      </c>
      <c r="E75" s="2">
        <v>659</v>
      </c>
      <c r="F75" s="13">
        <v>8.8000000000000007</v>
      </c>
    </row>
    <row r="76" spans="1:6" x14ac:dyDescent="0.2">
      <c r="A76" s="5" t="str">
        <f>"13145"</f>
        <v>13145</v>
      </c>
      <c r="B76" s="5" t="s">
        <v>74</v>
      </c>
      <c r="C76" s="3">
        <v>4294</v>
      </c>
      <c r="D76" s="13">
        <v>15.7</v>
      </c>
      <c r="E76" s="2">
        <v>788</v>
      </c>
      <c r="F76" s="13">
        <v>9.9</v>
      </c>
    </row>
    <row r="77" spans="1:6" x14ac:dyDescent="0.2">
      <c r="A77" s="5" t="str">
        <f>"13147"</f>
        <v>13147</v>
      </c>
      <c r="B77" s="5" t="s">
        <v>75</v>
      </c>
      <c r="C77" s="3">
        <v>4749</v>
      </c>
      <c r="D77" s="13">
        <v>23.5</v>
      </c>
      <c r="E77" s="2">
        <v>686</v>
      </c>
      <c r="F77" s="13">
        <v>11.8</v>
      </c>
    </row>
    <row r="78" spans="1:6" x14ac:dyDescent="0.2">
      <c r="A78" s="5" t="str">
        <f>"13149"</f>
        <v>13149</v>
      </c>
      <c r="B78" s="5" t="s">
        <v>76</v>
      </c>
      <c r="C78" s="3">
        <v>2124</v>
      </c>
      <c r="D78" s="13">
        <v>20.8</v>
      </c>
      <c r="E78" s="2">
        <v>317</v>
      </c>
      <c r="F78" s="13">
        <v>10</v>
      </c>
    </row>
    <row r="79" spans="1:6" x14ac:dyDescent="0.2">
      <c r="A79" s="5" t="str">
        <f>"13151"</f>
        <v>13151</v>
      </c>
      <c r="B79" s="5" t="s">
        <v>77</v>
      </c>
      <c r="C79" s="3">
        <v>33922</v>
      </c>
      <c r="D79" s="13">
        <v>18.2</v>
      </c>
      <c r="E79" s="3">
        <v>6243</v>
      </c>
      <c r="F79" s="13">
        <v>10</v>
      </c>
    </row>
    <row r="80" spans="1:6" x14ac:dyDescent="0.2">
      <c r="A80" s="5" t="str">
        <f>"13153"</f>
        <v>13153</v>
      </c>
      <c r="B80" s="5" t="s">
        <v>78</v>
      </c>
      <c r="C80" s="3">
        <v>22375</v>
      </c>
      <c r="D80" s="13">
        <v>18</v>
      </c>
      <c r="E80" s="3">
        <v>3226</v>
      </c>
      <c r="F80" s="13">
        <v>8.1999999999999993</v>
      </c>
    </row>
    <row r="81" spans="1:6" x14ac:dyDescent="0.2">
      <c r="A81" s="5" t="str">
        <f>"13155"</f>
        <v>13155</v>
      </c>
      <c r="B81" s="5" t="s">
        <v>79</v>
      </c>
      <c r="C81" s="3">
        <v>1915</v>
      </c>
      <c r="D81" s="13">
        <v>25.6</v>
      </c>
      <c r="E81" s="2">
        <v>279</v>
      </c>
      <c r="F81" s="13">
        <v>11.6</v>
      </c>
    </row>
    <row r="82" spans="1:6" x14ac:dyDescent="0.2">
      <c r="A82" s="5" t="str">
        <f>"13157"</f>
        <v>13157</v>
      </c>
      <c r="B82" s="5" t="s">
        <v>80</v>
      </c>
      <c r="C82" s="3">
        <v>11343</v>
      </c>
      <c r="D82" s="13">
        <v>21.4</v>
      </c>
      <c r="E82" s="3">
        <v>1829</v>
      </c>
      <c r="F82" s="13">
        <v>10.9</v>
      </c>
    </row>
    <row r="83" spans="1:6" x14ac:dyDescent="0.2">
      <c r="A83" s="5" t="str">
        <f>"13159"</f>
        <v>13159</v>
      </c>
      <c r="B83" s="5" t="s">
        <v>81</v>
      </c>
      <c r="C83" s="3">
        <v>2743</v>
      </c>
      <c r="D83" s="13">
        <v>22.7</v>
      </c>
      <c r="E83" s="2">
        <v>407</v>
      </c>
      <c r="F83" s="13">
        <v>11.2</v>
      </c>
    </row>
    <row r="84" spans="1:6" x14ac:dyDescent="0.2">
      <c r="A84" s="5" t="str">
        <f>"13161"</f>
        <v>13161</v>
      </c>
      <c r="B84" s="5" t="s">
        <v>82</v>
      </c>
      <c r="C84" s="3">
        <v>3308</v>
      </c>
      <c r="D84" s="13">
        <v>25.2</v>
      </c>
      <c r="E84" s="2">
        <v>496</v>
      </c>
      <c r="F84" s="13">
        <v>11.6</v>
      </c>
    </row>
    <row r="85" spans="1:6" x14ac:dyDescent="0.2">
      <c r="A85" s="5" t="str">
        <f>"13163"</f>
        <v>13163</v>
      </c>
      <c r="B85" s="5" t="s">
        <v>83</v>
      </c>
      <c r="C85" s="3">
        <v>3126</v>
      </c>
      <c r="D85" s="13">
        <v>22.2</v>
      </c>
      <c r="E85" s="2">
        <v>391</v>
      </c>
      <c r="F85" s="13">
        <v>8.9</v>
      </c>
    </row>
    <row r="86" spans="1:6" x14ac:dyDescent="0.2">
      <c r="A86" s="5" t="str">
        <f>"13165"</f>
        <v>13165</v>
      </c>
      <c r="B86" s="5" t="s">
        <v>84</v>
      </c>
      <c r="C86" s="3">
        <v>1823</v>
      </c>
      <c r="D86" s="13">
        <v>25.8</v>
      </c>
      <c r="E86" s="2">
        <v>250</v>
      </c>
      <c r="F86" s="13">
        <v>10.7</v>
      </c>
    </row>
    <row r="87" spans="1:6" x14ac:dyDescent="0.2">
      <c r="A87" s="5" t="str">
        <f>"13167"</f>
        <v>13167</v>
      </c>
      <c r="B87" s="5" t="s">
        <v>85</v>
      </c>
      <c r="C87" s="3">
        <v>1597</v>
      </c>
      <c r="D87" s="13">
        <v>22.8</v>
      </c>
      <c r="E87" s="2">
        <v>208</v>
      </c>
      <c r="F87" s="13">
        <v>9.6999999999999993</v>
      </c>
    </row>
    <row r="88" spans="1:6" x14ac:dyDescent="0.2">
      <c r="A88" s="5" t="str">
        <f>"13169"</f>
        <v>13169</v>
      </c>
      <c r="B88" s="5" t="s">
        <v>86</v>
      </c>
      <c r="C88" s="3">
        <v>4713</v>
      </c>
      <c r="D88" s="13">
        <v>19</v>
      </c>
      <c r="E88" s="2">
        <v>720</v>
      </c>
      <c r="F88" s="13">
        <v>9.3000000000000007</v>
      </c>
    </row>
    <row r="89" spans="1:6" x14ac:dyDescent="0.2">
      <c r="A89" s="5" t="str">
        <f>"13171"</f>
        <v>13171</v>
      </c>
      <c r="B89" s="5" t="s">
        <v>87</v>
      </c>
      <c r="C89" s="3">
        <v>3197</v>
      </c>
      <c r="D89" s="13">
        <v>22</v>
      </c>
      <c r="E89" s="2">
        <v>386</v>
      </c>
      <c r="F89" s="13">
        <v>9.5</v>
      </c>
    </row>
    <row r="90" spans="1:6" x14ac:dyDescent="0.2">
      <c r="A90" s="5" t="str">
        <f>"13173"</f>
        <v>13173</v>
      </c>
      <c r="B90" s="5" t="s">
        <v>88</v>
      </c>
      <c r="C90" s="3">
        <v>2232</v>
      </c>
      <c r="D90" s="13">
        <v>25.4</v>
      </c>
      <c r="E90" s="2">
        <v>288</v>
      </c>
      <c r="F90" s="13">
        <v>10.1</v>
      </c>
    </row>
    <row r="91" spans="1:6" x14ac:dyDescent="0.2">
      <c r="A91" s="5" t="str">
        <f>"13175"</f>
        <v>13175</v>
      </c>
      <c r="B91" s="5" t="s">
        <v>89</v>
      </c>
      <c r="C91" s="3">
        <v>7446</v>
      </c>
      <c r="D91" s="13">
        <v>18.2</v>
      </c>
      <c r="E91" s="3">
        <v>1022</v>
      </c>
      <c r="F91" s="13">
        <v>7.9</v>
      </c>
    </row>
    <row r="92" spans="1:6" x14ac:dyDescent="0.2">
      <c r="A92" s="5" t="str">
        <f>"13177"</f>
        <v>13177</v>
      </c>
      <c r="B92" s="5" t="s">
        <v>90</v>
      </c>
      <c r="C92" s="3">
        <v>4207</v>
      </c>
      <c r="D92" s="13">
        <v>16.7</v>
      </c>
      <c r="E92" s="2">
        <v>652</v>
      </c>
      <c r="F92" s="13">
        <v>7.9</v>
      </c>
    </row>
    <row r="93" spans="1:6" x14ac:dyDescent="0.2">
      <c r="A93" s="5" t="str">
        <f>"13179"</f>
        <v>13179</v>
      </c>
      <c r="B93" s="5" t="s">
        <v>91</v>
      </c>
      <c r="C93" s="3">
        <v>9766</v>
      </c>
      <c r="D93" s="13">
        <v>17.5</v>
      </c>
      <c r="E93" s="3">
        <v>1423</v>
      </c>
      <c r="F93" s="13">
        <v>7.4</v>
      </c>
    </row>
    <row r="94" spans="1:6" x14ac:dyDescent="0.2">
      <c r="A94" s="5" t="str">
        <f>"13181"</f>
        <v>13181</v>
      </c>
      <c r="B94" s="5" t="s">
        <v>92</v>
      </c>
      <c r="C94" s="3">
        <v>1636</v>
      </c>
      <c r="D94" s="13">
        <v>25.1</v>
      </c>
      <c r="E94" s="2">
        <v>210</v>
      </c>
      <c r="F94" s="13">
        <v>12.1</v>
      </c>
    </row>
    <row r="95" spans="1:6" x14ac:dyDescent="0.2">
      <c r="A95" s="5" t="str">
        <f>"13183"</f>
        <v>13183</v>
      </c>
      <c r="B95" s="5" t="s">
        <v>93</v>
      </c>
      <c r="C95" s="3">
        <v>3498</v>
      </c>
      <c r="D95" s="13">
        <v>26.3</v>
      </c>
      <c r="E95" s="2">
        <v>563</v>
      </c>
      <c r="F95" s="13">
        <v>12.3</v>
      </c>
    </row>
    <row r="96" spans="1:6" x14ac:dyDescent="0.2">
      <c r="A96" s="5" t="str">
        <f>"13185"</f>
        <v>13185</v>
      </c>
      <c r="B96" s="5" t="s">
        <v>94</v>
      </c>
      <c r="C96" s="3">
        <v>20802</v>
      </c>
      <c r="D96" s="13">
        <v>22.4</v>
      </c>
      <c r="E96" s="3">
        <v>2390</v>
      </c>
      <c r="F96" s="13">
        <v>8.5</v>
      </c>
    </row>
    <row r="97" spans="1:6" x14ac:dyDescent="0.2">
      <c r="A97" s="5" t="str">
        <f>"13187"</f>
        <v>13187</v>
      </c>
      <c r="B97" s="5" t="s">
        <v>95</v>
      </c>
      <c r="C97" s="3">
        <v>5782</v>
      </c>
      <c r="D97" s="13">
        <v>23.6</v>
      </c>
      <c r="E97" s="2">
        <v>713</v>
      </c>
      <c r="F97" s="13">
        <v>11</v>
      </c>
    </row>
    <row r="98" spans="1:6" x14ac:dyDescent="0.2">
      <c r="A98" s="5" t="str">
        <f>"13189"</f>
        <v>13189</v>
      </c>
      <c r="B98" s="5" t="s">
        <v>96</v>
      </c>
      <c r="C98" s="3">
        <v>3754</v>
      </c>
      <c r="D98" s="13">
        <v>20</v>
      </c>
      <c r="E98" s="2">
        <v>500</v>
      </c>
      <c r="F98" s="13">
        <v>8.4</v>
      </c>
    </row>
    <row r="99" spans="1:6" x14ac:dyDescent="0.2">
      <c r="A99" s="5" t="str">
        <f>"13191"</f>
        <v>13191</v>
      </c>
      <c r="B99" s="5" t="s">
        <v>97</v>
      </c>
      <c r="C99" s="3">
        <v>2728</v>
      </c>
      <c r="D99" s="13">
        <v>23.3</v>
      </c>
      <c r="E99" s="2">
        <v>352</v>
      </c>
      <c r="F99" s="13">
        <v>10.9</v>
      </c>
    </row>
    <row r="100" spans="1:6" x14ac:dyDescent="0.2">
      <c r="A100" s="5" t="str">
        <f>"13193"</f>
        <v>13193</v>
      </c>
      <c r="B100" s="5" t="s">
        <v>98</v>
      </c>
      <c r="C100" s="3">
        <v>2588</v>
      </c>
      <c r="D100" s="13">
        <v>23.5</v>
      </c>
      <c r="E100" s="2">
        <v>360</v>
      </c>
      <c r="F100" s="13">
        <v>10.7</v>
      </c>
    </row>
    <row r="101" spans="1:6" x14ac:dyDescent="0.2">
      <c r="A101" s="5" t="str">
        <f>"13195"</f>
        <v>13195</v>
      </c>
      <c r="B101" s="5" t="s">
        <v>99</v>
      </c>
      <c r="C101" s="3">
        <v>5875</v>
      </c>
      <c r="D101" s="13">
        <v>24.2</v>
      </c>
      <c r="E101" s="2">
        <v>803</v>
      </c>
      <c r="F101" s="13">
        <v>11.2</v>
      </c>
    </row>
    <row r="102" spans="1:6" x14ac:dyDescent="0.2">
      <c r="A102" s="5" t="str">
        <f>"13197"</f>
        <v>13197</v>
      </c>
      <c r="B102" s="5" t="s">
        <v>100</v>
      </c>
      <c r="C102" s="3">
        <v>1908</v>
      </c>
      <c r="D102" s="13">
        <v>25.5</v>
      </c>
      <c r="E102" s="2">
        <v>322</v>
      </c>
      <c r="F102" s="13">
        <v>14.5</v>
      </c>
    </row>
    <row r="103" spans="1:6" x14ac:dyDescent="0.2">
      <c r="A103" s="5" t="str">
        <f>"13199"</f>
        <v>13199</v>
      </c>
      <c r="B103" s="5" t="s">
        <v>101</v>
      </c>
      <c r="C103" s="3">
        <v>3962</v>
      </c>
      <c r="D103" s="13">
        <v>21.7</v>
      </c>
      <c r="E103" s="2">
        <v>519</v>
      </c>
      <c r="F103" s="13">
        <v>9.6999999999999993</v>
      </c>
    </row>
    <row r="104" spans="1:6" x14ac:dyDescent="0.2">
      <c r="A104" s="5" t="str">
        <f>"13201"</f>
        <v>13201</v>
      </c>
      <c r="B104" s="5" t="s">
        <v>102</v>
      </c>
      <c r="C104" s="3">
        <v>1059</v>
      </c>
      <c r="D104" s="13">
        <v>21.5</v>
      </c>
      <c r="E104" s="2">
        <v>153</v>
      </c>
      <c r="F104" s="13">
        <v>10.3</v>
      </c>
    </row>
    <row r="105" spans="1:6" x14ac:dyDescent="0.2">
      <c r="A105" s="5" t="str">
        <f>"13205"</f>
        <v>13205</v>
      </c>
      <c r="B105" s="5" t="s">
        <v>103</v>
      </c>
      <c r="C105" s="3">
        <v>3875</v>
      </c>
      <c r="D105" s="13">
        <v>21</v>
      </c>
      <c r="E105" s="2">
        <v>501</v>
      </c>
      <c r="F105" s="13">
        <v>8.3000000000000007</v>
      </c>
    </row>
    <row r="106" spans="1:6" x14ac:dyDescent="0.2">
      <c r="A106" s="5" t="str">
        <f>"13207"</f>
        <v>13207</v>
      </c>
      <c r="B106" s="5" t="s">
        <v>104</v>
      </c>
      <c r="C106" s="3">
        <v>4019</v>
      </c>
      <c r="D106" s="13">
        <v>18.5</v>
      </c>
      <c r="E106" s="2">
        <v>567</v>
      </c>
      <c r="F106" s="13">
        <v>9.1999999999999993</v>
      </c>
    </row>
    <row r="107" spans="1:6" x14ac:dyDescent="0.2">
      <c r="A107" s="5" t="str">
        <f>"13209"</f>
        <v>13209</v>
      </c>
      <c r="B107" s="5" t="s">
        <v>105</v>
      </c>
      <c r="C107" s="3">
        <v>1769</v>
      </c>
      <c r="D107" s="13">
        <v>24.6</v>
      </c>
      <c r="E107" s="2">
        <v>293</v>
      </c>
      <c r="F107" s="13">
        <v>13.7</v>
      </c>
    </row>
    <row r="108" spans="1:6" x14ac:dyDescent="0.2">
      <c r="A108" s="5" t="str">
        <f>"13211"</f>
        <v>13211</v>
      </c>
      <c r="B108" s="5" t="s">
        <v>106</v>
      </c>
      <c r="C108" s="3">
        <v>3197</v>
      </c>
      <c r="D108" s="13">
        <v>21.4</v>
      </c>
      <c r="E108" s="2">
        <v>525</v>
      </c>
      <c r="F108" s="13">
        <v>11.4</v>
      </c>
    </row>
    <row r="109" spans="1:6" x14ac:dyDescent="0.2">
      <c r="A109" s="5" t="str">
        <f>"13213"</f>
        <v>13213</v>
      </c>
      <c r="B109" s="5" t="s">
        <v>107</v>
      </c>
      <c r="C109" s="3">
        <v>8776</v>
      </c>
      <c r="D109" s="13">
        <v>25</v>
      </c>
      <c r="E109" s="3">
        <v>1368</v>
      </c>
      <c r="F109" s="13">
        <v>12.4</v>
      </c>
    </row>
    <row r="110" spans="1:6" x14ac:dyDescent="0.2">
      <c r="A110" s="5" t="str">
        <f>"13215"</f>
        <v>13215</v>
      </c>
      <c r="B110" s="5" t="s">
        <v>108</v>
      </c>
      <c r="C110" s="3">
        <v>31655</v>
      </c>
      <c r="D110" s="13">
        <v>19.5</v>
      </c>
      <c r="E110" s="3">
        <v>3226</v>
      </c>
      <c r="F110" s="13">
        <v>6.4</v>
      </c>
    </row>
    <row r="111" spans="1:6" x14ac:dyDescent="0.2">
      <c r="A111" s="5" t="str">
        <f>"13217"</f>
        <v>13217</v>
      </c>
      <c r="B111" s="5" t="s">
        <v>109</v>
      </c>
      <c r="C111" s="3">
        <v>18720</v>
      </c>
      <c r="D111" s="13">
        <v>21.1</v>
      </c>
      <c r="E111" s="3">
        <v>3380</v>
      </c>
      <c r="F111" s="13">
        <v>11.4</v>
      </c>
    </row>
    <row r="112" spans="1:6" x14ac:dyDescent="0.2">
      <c r="A112" s="5" t="str">
        <f>"13219"</f>
        <v>13219</v>
      </c>
      <c r="B112" s="5" t="s">
        <v>110</v>
      </c>
      <c r="C112" s="3">
        <v>4711</v>
      </c>
      <c r="D112" s="13">
        <v>16.2</v>
      </c>
      <c r="E112" s="2">
        <v>853</v>
      </c>
      <c r="F112" s="13">
        <v>8.8000000000000007</v>
      </c>
    </row>
    <row r="113" spans="1:6" x14ac:dyDescent="0.2">
      <c r="A113" s="5" t="str">
        <f>"13221"</f>
        <v>13221</v>
      </c>
      <c r="B113" s="5" t="s">
        <v>111</v>
      </c>
      <c r="C113" s="3">
        <v>3042</v>
      </c>
      <c r="D113" s="13">
        <v>23.9</v>
      </c>
      <c r="E113" s="2">
        <v>453</v>
      </c>
      <c r="F113" s="13">
        <v>12.1</v>
      </c>
    </row>
    <row r="114" spans="1:6" x14ac:dyDescent="0.2">
      <c r="A114" s="5" t="str">
        <f>"13223"</f>
        <v>13223</v>
      </c>
      <c r="B114" s="5" t="s">
        <v>112</v>
      </c>
      <c r="C114" s="3">
        <v>23214</v>
      </c>
      <c r="D114" s="13">
        <v>17.600000000000001</v>
      </c>
      <c r="E114" s="3">
        <v>3839</v>
      </c>
      <c r="F114" s="13">
        <v>8.6</v>
      </c>
    </row>
    <row r="115" spans="1:6" x14ac:dyDescent="0.2">
      <c r="A115" s="5" t="str">
        <f>"13225"</f>
        <v>13225</v>
      </c>
      <c r="B115" s="5" t="s">
        <v>113</v>
      </c>
      <c r="C115" s="3">
        <v>5055</v>
      </c>
      <c r="D115" s="13">
        <v>22.3</v>
      </c>
      <c r="E115" s="2">
        <v>675</v>
      </c>
      <c r="F115" s="13">
        <v>10.1</v>
      </c>
    </row>
    <row r="116" spans="1:6" x14ac:dyDescent="0.2">
      <c r="A116" s="5" t="str">
        <f>"13227"</f>
        <v>13227</v>
      </c>
      <c r="B116" s="5" t="s">
        <v>114</v>
      </c>
      <c r="C116" s="3">
        <v>5010</v>
      </c>
      <c r="D116" s="13">
        <v>20.5</v>
      </c>
      <c r="E116" s="2">
        <v>669</v>
      </c>
      <c r="F116" s="13">
        <v>9.6999999999999993</v>
      </c>
    </row>
    <row r="117" spans="1:6" x14ac:dyDescent="0.2">
      <c r="A117" s="5" t="str">
        <f>"13229"</f>
        <v>13229</v>
      </c>
      <c r="B117" s="5" t="s">
        <v>115</v>
      </c>
      <c r="C117" s="3">
        <v>3719</v>
      </c>
      <c r="D117" s="13">
        <v>23.1</v>
      </c>
      <c r="E117" s="2">
        <v>582</v>
      </c>
      <c r="F117" s="13">
        <v>11.5</v>
      </c>
    </row>
    <row r="118" spans="1:6" x14ac:dyDescent="0.2">
      <c r="A118" s="5" t="str">
        <f>"13231"</f>
        <v>13231</v>
      </c>
      <c r="B118" s="5" t="s">
        <v>116</v>
      </c>
      <c r="C118" s="3">
        <v>3210</v>
      </c>
      <c r="D118" s="13">
        <v>20.8</v>
      </c>
      <c r="E118" s="2">
        <v>576</v>
      </c>
      <c r="F118" s="13">
        <v>11.5</v>
      </c>
    </row>
    <row r="119" spans="1:6" x14ac:dyDescent="0.2">
      <c r="A119" s="5" t="str">
        <f>"13233"</f>
        <v>13233</v>
      </c>
      <c r="B119" s="5" t="s">
        <v>117</v>
      </c>
      <c r="C119" s="3">
        <v>8646</v>
      </c>
      <c r="D119" s="13">
        <v>24.2</v>
      </c>
      <c r="E119" s="3">
        <v>1267</v>
      </c>
      <c r="F119" s="13">
        <v>11.1</v>
      </c>
    </row>
    <row r="120" spans="1:6" x14ac:dyDescent="0.2">
      <c r="A120" s="5" t="str">
        <f>"13235"</f>
        <v>13235</v>
      </c>
      <c r="B120" s="5" t="s">
        <v>118</v>
      </c>
      <c r="C120" s="3">
        <v>1917</v>
      </c>
      <c r="D120" s="13">
        <v>21.4</v>
      </c>
      <c r="E120" s="2">
        <v>266</v>
      </c>
      <c r="F120" s="13">
        <v>9.9</v>
      </c>
    </row>
    <row r="121" spans="1:6" x14ac:dyDescent="0.2">
      <c r="A121" s="5" t="str">
        <f>"13237"</f>
        <v>13237</v>
      </c>
      <c r="B121" s="5" t="s">
        <v>119</v>
      </c>
      <c r="C121" s="3">
        <v>4087</v>
      </c>
      <c r="D121" s="13">
        <v>23.8</v>
      </c>
      <c r="E121" s="2">
        <v>591</v>
      </c>
      <c r="F121" s="13">
        <v>12.5</v>
      </c>
    </row>
    <row r="122" spans="1:6" x14ac:dyDescent="0.2">
      <c r="A122" s="5" t="str">
        <f>"13239"</f>
        <v>13239</v>
      </c>
      <c r="B122" s="5" t="s">
        <v>120</v>
      </c>
      <c r="C122" s="2">
        <v>478</v>
      </c>
      <c r="D122" s="13">
        <v>24.2</v>
      </c>
      <c r="E122" s="2">
        <v>51</v>
      </c>
      <c r="F122" s="13">
        <v>9.4</v>
      </c>
    </row>
    <row r="123" spans="1:6" x14ac:dyDescent="0.2">
      <c r="A123" s="5" t="str">
        <f>"13241"</f>
        <v>13241</v>
      </c>
      <c r="B123" s="5" t="s">
        <v>121</v>
      </c>
      <c r="C123" s="3">
        <v>3506</v>
      </c>
      <c r="D123" s="13">
        <v>27.7</v>
      </c>
      <c r="E123" s="2">
        <v>514</v>
      </c>
      <c r="F123" s="13">
        <v>14.5</v>
      </c>
    </row>
    <row r="124" spans="1:6" x14ac:dyDescent="0.2">
      <c r="A124" s="5" t="str">
        <f>"13243"</f>
        <v>13243</v>
      </c>
      <c r="B124" s="5" t="s">
        <v>122</v>
      </c>
      <c r="C124" s="3">
        <v>1357</v>
      </c>
      <c r="D124" s="13">
        <v>22.1</v>
      </c>
      <c r="E124" s="2">
        <v>155</v>
      </c>
      <c r="F124" s="13">
        <v>8.6999999999999993</v>
      </c>
    </row>
    <row r="125" spans="1:6" x14ac:dyDescent="0.2">
      <c r="A125" s="5" t="str">
        <f>"13245"</f>
        <v>13245</v>
      </c>
      <c r="B125" s="5" t="s">
        <v>123</v>
      </c>
      <c r="C125" s="3">
        <v>33236</v>
      </c>
      <c r="D125" s="13">
        <v>19.600000000000001</v>
      </c>
      <c r="E125" s="3">
        <v>3435</v>
      </c>
      <c r="F125" s="13">
        <v>6.7</v>
      </c>
    </row>
    <row r="126" spans="1:6" x14ac:dyDescent="0.2">
      <c r="A126" s="5" t="str">
        <f>"13247"</f>
        <v>13247</v>
      </c>
      <c r="B126" s="5" t="s">
        <v>124</v>
      </c>
      <c r="C126" s="3">
        <v>16920</v>
      </c>
      <c r="D126" s="13">
        <v>22.4</v>
      </c>
      <c r="E126" s="3">
        <v>2559</v>
      </c>
      <c r="F126" s="13">
        <v>10.7</v>
      </c>
    </row>
    <row r="127" spans="1:6" x14ac:dyDescent="0.2">
      <c r="A127" s="5" t="str">
        <f>"13249"</f>
        <v>13249</v>
      </c>
      <c r="B127" s="5" t="s">
        <v>125</v>
      </c>
      <c r="C127" s="2">
        <v>955</v>
      </c>
      <c r="D127" s="13">
        <v>22</v>
      </c>
      <c r="E127" s="2">
        <v>176</v>
      </c>
      <c r="F127" s="13">
        <v>11.5</v>
      </c>
    </row>
    <row r="128" spans="1:6" x14ac:dyDescent="0.2">
      <c r="A128" s="5" t="str">
        <f>"13251"</f>
        <v>13251</v>
      </c>
      <c r="B128" s="5" t="s">
        <v>126</v>
      </c>
      <c r="C128" s="3">
        <v>2695</v>
      </c>
      <c r="D128" s="13">
        <v>22.4</v>
      </c>
      <c r="E128" s="2">
        <v>357</v>
      </c>
      <c r="F128" s="13">
        <v>9.6</v>
      </c>
    </row>
    <row r="129" spans="1:6" x14ac:dyDescent="0.2">
      <c r="A129" s="5" t="str">
        <f>"13253"</f>
        <v>13253</v>
      </c>
      <c r="B129" s="5" t="s">
        <v>127</v>
      </c>
      <c r="C129" s="3">
        <v>1506</v>
      </c>
      <c r="D129" s="13">
        <v>21.4</v>
      </c>
      <c r="E129" s="2">
        <v>206</v>
      </c>
      <c r="F129" s="13">
        <v>9.9</v>
      </c>
    </row>
    <row r="130" spans="1:6" x14ac:dyDescent="0.2">
      <c r="A130" s="5" t="str">
        <f>"13255"</f>
        <v>13255</v>
      </c>
      <c r="B130" s="5" t="s">
        <v>128</v>
      </c>
      <c r="C130" s="3">
        <v>11874</v>
      </c>
      <c r="D130" s="13">
        <v>21.7</v>
      </c>
      <c r="E130" s="3">
        <v>1558</v>
      </c>
      <c r="F130" s="13">
        <v>9.3000000000000007</v>
      </c>
    </row>
    <row r="131" spans="1:6" x14ac:dyDescent="0.2">
      <c r="A131" s="5" t="str">
        <f>"13257"</f>
        <v>13257</v>
      </c>
      <c r="B131" s="5" t="s">
        <v>129</v>
      </c>
      <c r="C131" s="3">
        <v>5104</v>
      </c>
      <c r="D131" s="13">
        <v>23.9</v>
      </c>
      <c r="E131" s="2">
        <v>677</v>
      </c>
      <c r="F131" s="13">
        <v>11</v>
      </c>
    </row>
    <row r="132" spans="1:6" x14ac:dyDescent="0.2">
      <c r="A132" s="5" t="str">
        <f>"13259"</f>
        <v>13259</v>
      </c>
      <c r="B132" s="5" t="s">
        <v>130</v>
      </c>
      <c r="C132" s="2">
        <v>769</v>
      </c>
      <c r="D132" s="13">
        <v>21.4</v>
      </c>
      <c r="E132" s="2">
        <v>94</v>
      </c>
      <c r="F132" s="13">
        <v>9.5</v>
      </c>
    </row>
    <row r="133" spans="1:6" x14ac:dyDescent="0.2">
      <c r="A133" s="5" t="str">
        <f>"13261"</f>
        <v>13261</v>
      </c>
      <c r="B133" s="5" t="s">
        <v>131</v>
      </c>
      <c r="C133" s="3">
        <v>5940</v>
      </c>
      <c r="D133" s="13">
        <v>22</v>
      </c>
      <c r="E133" s="2">
        <v>727</v>
      </c>
      <c r="F133" s="13">
        <v>8.6</v>
      </c>
    </row>
    <row r="134" spans="1:6" x14ac:dyDescent="0.2">
      <c r="A134" s="5" t="str">
        <f>"13263"</f>
        <v>13263</v>
      </c>
      <c r="B134" s="5" t="s">
        <v>132</v>
      </c>
      <c r="C134" s="3">
        <v>1160</v>
      </c>
      <c r="D134" s="13">
        <v>20.3</v>
      </c>
      <c r="E134" s="2">
        <v>155</v>
      </c>
      <c r="F134" s="13">
        <v>10.1</v>
      </c>
    </row>
    <row r="135" spans="1:6" x14ac:dyDescent="0.2">
      <c r="A135" s="5" t="str">
        <f>"13265"</f>
        <v>13265</v>
      </c>
      <c r="B135" s="5" t="s">
        <v>133</v>
      </c>
      <c r="C135" s="2">
        <v>363</v>
      </c>
      <c r="D135" s="13">
        <v>26.3</v>
      </c>
      <c r="E135" s="2">
        <v>39</v>
      </c>
      <c r="F135" s="13">
        <v>11.1</v>
      </c>
    </row>
    <row r="136" spans="1:6" x14ac:dyDescent="0.2">
      <c r="A136" s="5" t="str">
        <f>"13267"</f>
        <v>13267</v>
      </c>
      <c r="B136" s="5" t="s">
        <v>134</v>
      </c>
      <c r="C136" s="3">
        <v>4958</v>
      </c>
      <c r="D136" s="13">
        <v>27.7</v>
      </c>
      <c r="E136" s="2">
        <v>805</v>
      </c>
      <c r="F136" s="13">
        <v>14.5</v>
      </c>
    </row>
    <row r="137" spans="1:6" x14ac:dyDescent="0.2">
      <c r="A137" s="5" t="str">
        <f>"13269"</f>
        <v>13269</v>
      </c>
      <c r="B137" s="5" t="s">
        <v>135</v>
      </c>
      <c r="C137" s="3">
        <v>1571</v>
      </c>
      <c r="D137" s="13">
        <v>21.5</v>
      </c>
      <c r="E137" s="2">
        <v>211</v>
      </c>
      <c r="F137" s="13">
        <v>9.4</v>
      </c>
    </row>
    <row r="138" spans="1:6" x14ac:dyDescent="0.2">
      <c r="A138" s="5" t="str">
        <f>"13271"</f>
        <v>13271</v>
      </c>
      <c r="B138" s="5" t="s">
        <v>136</v>
      </c>
      <c r="C138" s="3">
        <v>2637</v>
      </c>
      <c r="D138" s="13">
        <v>23.4</v>
      </c>
      <c r="E138" s="2">
        <v>353</v>
      </c>
      <c r="F138" s="13">
        <v>10.3</v>
      </c>
    </row>
    <row r="139" spans="1:6" x14ac:dyDescent="0.2">
      <c r="A139" s="5" t="str">
        <f>"13273"</f>
        <v>13273</v>
      </c>
      <c r="B139" s="5" t="s">
        <v>137</v>
      </c>
      <c r="C139" s="3">
        <v>1608</v>
      </c>
      <c r="D139" s="13">
        <v>20.8</v>
      </c>
      <c r="E139" s="2">
        <v>183</v>
      </c>
      <c r="F139" s="13">
        <v>7.7</v>
      </c>
    </row>
    <row r="140" spans="1:6" x14ac:dyDescent="0.2">
      <c r="A140" s="5" t="str">
        <f>"13275"</f>
        <v>13275</v>
      </c>
      <c r="B140" s="5" t="s">
        <v>138</v>
      </c>
      <c r="C140" s="3">
        <v>7732</v>
      </c>
      <c r="D140" s="13">
        <v>20.6</v>
      </c>
      <c r="E140" s="3">
        <v>1084</v>
      </c>
      <c r="F140" s="13">
        <v>9.4</v>
      </c>
    </row>
    <row r="141" spans="1:6" x14ac:dyDescent="0.2">
      <c r="A141" s="5" t="str">
        <f>"13277"</f>
        <v>13277</v>
      </c>
      <c r="B141" s="5" t="s">
        <v>139</v>
      </c>
      <c r="C141" s="3">
        <v>8342</v>
      </c>
      <c r="D141" s="13">
        <v>24.7</v>
      </c>
      <c r="E141" s="3">
        <v>1138</v>
      </c>
      <c r="F141" s="13">
        <v>10.6</v>
      </c>
    </row>
    <row r="142" spans="1:6" x14ac:dyDescent="0.2">
      <c r="A142" s="5" t="str">
        <f>"13279"</f>
        <v>13279</v>
      </c>
      <c r="B142" s="5" t="s">
        <v>140</v>
      </c>
      <c r="C142" s="3">
        <v>5584</v>
      </c>
      <c r="D142" s="13">
        <v>23.9</v>
      </c>
      <c r="E142" s="2">
        <v>830</v>
      </c>
      <c r="F142" s="13">
        <v>10.6</v>
      </c>
    </row>
    <row r="143" spans="1:6" x14ac:dyDescent="0.2">
      <c r="A143" s="5" t="str">
        <f>"13281"</f>
        <v>13281</v>
      </c>
      <c r="B143" s="5" t="s">
        <v>141</v>
      </c>
      <c r="C143" s="3">
        <v>1625</v>
      </c>
      <c r="D143" s="13">
        <v>23.8</v>
      </c>
      <c r="E143" s="2">
        <v>230</v>
      </c>
      <c r="F143" s="13">
        <v>13.5</v>
      </c>
    </row>
    <row r="144" spans="1:6" x14ac:dyDescent="0.2">
      <c r="A144" s="5" t="str">
        <f>"13283"</f>
        <v>13283</v>
      </c>
      <c r="B144" s="5" t="s">
        <v>142</v>
      </c>
      <c r="C144" s="3">
        <v>1276</v>
      </c>
      <c r="D144" s="13">
        <v>22.7</v>
      </c>
      <c r="E144" s="2">
        <v>162</v>
      </c>
      <c r="F144" s="13">
        <v>9.1999999999999993</v>
      </c>
    </row>
    <row r="145" spans="1:6" x14ac:dyDescent="0.2">
      <c r="A145" s="5" t="str">
        <f>"13285"</f>
        <v>13285</v>
      </c>
      <c r="B145" s="5" t="s">
        <v>143</v>
      </c>
      <c r="C145" s="3">
        <v>11840</v>
      </c>
      <c r="D145" s="13">
        <v>20.7</v>
      </c>
      <c r="E145" s="3">
        <v>1642</v>
      </c>
      <c r="F145" s="13">
        <v>8.9</v>
      </c>
    </row>
    <row r="146" spans="1:6" x14ac:dyDescent="0.2">
      <c r="A146" s="5" t="str">
        <f>"13287"</f>
        <v>13287</v>
      </c>
      <c r="B146" s="5" t="s">
        <v>144</v>
      </c>
      <c r="C146" s="3">
        <v>1809</v>
      </c>
      <c r="D146" s="13">
        <v>24.9</v>
      </c>
      <c r="E146" s="2">
        <v>223</v>
      </c>
      <c r="F146" s="13">
        <v>9.8000000000000007</v>
      </c>
    </row>
    <row r="147" spans="1:6" x14ac:dyDescent="0.2">
      <c r="A147" s="5" t="str">
        <f>"13289"</f>
        <v>13289</v>
      </c>
      <c r="B147" s="5" t="s">
        <v>145</v>
      </c>
      <c r="C147" s="3">
        <v>1693</v>
      </c>
      <c r="D147" s="13">
        <v>22.6</v>
      </c>
      <c r="E147" s="2">
        <v>219</v>
      </c>
      <c r="F147" s="13">
        <v>11.3</v>
      </c>
    </row>
    <row r="148" spans="1:6" x14ac:dyDescent="0.2">
      <c r="A148" s="5" t="str">
        <f>"13291"</f>
        <v>13291</v>
      </c>
      <c r="B148" s="5" t="s">
        <v>146</v>
      </c>
      <c r="C148" s="3">
        <v>4007</v>
      </c>
      <c r="D148" s="13">
        <v>26</v>
      </c>
      <c r="E148" s="2">
        <v>587</v>
      </c>
      <c r="F148" s="13">
        <v>14.9</v>
      </c>
    </row>
    <row r="149" spans="1:6" x14ac:dyDescent="0.2">
      <c r="A149" s="5" t="str">
        <f>"13293"</f>
        <v>13293</v>
      </c>
      <c r="B149" s="5" t="s">
        <v>147</v>
      </c>
      <c r="C149" s="3">
        <v>4804</v>
      </c>
      <c r="D149" s="13">
        <v>21.3</v>
      </c>
      <c r="E149" s="2">
        <v>598</v>
      </c>
      <c r="F149" s="13">
        <v>8.9</v>
      </c>
    </row>
    <row r="150" spans="1:6" x14ac:dyDescent="0.2">
      <c r="A150" s="5" t="str">
        <f>"13295"</f>
        <v>13295</v>
      </c>
      <c r="B150" s="5" t="s">
        <v>148</v>
      </c>
      <c r="C150" s="3">
        <v>12533</v>
      </c>
      <c r="D150" s="13">
        <v>21.8</v>
      </c>
      <c r="E150" s="3">
        <v>1549</v>
      </c>
      <c r="F150" s="13">
        <v>9.1999999999999993</v>
      </c>
    </row>
    <row r="151" spans="1:6" x14ac:dyDescent="0.2">
      <c r="A151" s="5" t="str">
        <f>"13297"</f>
        <v>13297</v>
      </c>
      <c r="B151" s="5" t="s">
        <v>149</v>
      </c>
      <c r="C151" s="3">
        <v>15231</v>
      </c>
      <c r="D151" s="13">
        <v>20.8</v>
      </c>
      <c r="E151" s="3">
        <v>2628</v>
      </c>
      <c r="F151" s="13">
        <v>11.2</v>
      </c>
    </row>
    <row r="152" spans="1:6" x14ac:dyDescent="0.2">
      <c r="A152" s="5" t="str">
        <f>"13299"</f>
        <v>13299</v>
      </c>
      <c r="B152" s="5" t="s">
        <v>150</v>
      </c>
      <c r="C152" s="3">
        <v>6456</v>
      </c>
      <c r="D152" s="13">
        <v>22.4</v>
      </c>
      <c r="E152" s="2">
        <v>853</v>
      </c>
      <c r="F152" s="13">
        <v>9.6</v>
      </c>
    </row>
    <row r="153" spans="1:6" x14ac:dyDescent="0.2">
      <c r="A153" s="5" t="str">
        <f>"13301"</f>
        <v>13301</v>
      </c>
      <c r="B153" s="5" t="s">
        <v>151</v>
      </c>
      <c r="C153" s="2">
        <v>987</v>
      </c>
      <c r="D153" s="13">
        <v>20.7</v>
      </c>
      <c r="E153" s="2">
        <v>129</v>
      </c>
      <c r="F153" s="13">
        <v>9.1</v>
      </c>
    </row>
    <row r="154" spans="1:6" x14ac:dyDescent="0.2">
      <c r="A154" s="5" t="str">
        <f>"13303"</f>
        <v>13303</v>
      </c>
      <c r="B154" s="5" t="s">
        <v>152</v>
      </c>
      <c r="C154" s="3">
        <v>3610</v>
      </c>
      <c r="D154" s="13">
        <v>21.8</v>
      </c>
      <c r="E154" s="2">
        <v>487</v>
      </c>
      <c r="F154" s="13">
        <v>9.4</v>
      </c>
    </row>
    <row r="155" spans="1:6" x14ac:dyDescent="0.2">
      <c r="A155" s="5" t="str">
        <f>"13305"</f>
        <v>13305</v>
      </c>
      <c r="B155" s="5" t="s">
        <v>153</v>
      </c>
      <c r="C155" s="3">
        <v>5634</v>
      </c>
      <c r="D155" s="13">
        <v>23.4</v>
      </c>
      <c r="E155" s="2">
        <v>886</v>
      </c>
      <c r="F155" s="13">
        <v>11.5</v>
      </c>
    </row>
    <row r="156" spans="1:6" x14ac:dyDescent="0.2">
      <c r="A156" s="5" t="str">
        <f>"13307"</f>
        <v>13307</v>
      </c>
      <c r="B156" s="5" t="s">
        <v>154</v>
      </c>
      <c r="C156" s="2">
        <v>645</v>
      </c>
      <c r="D156" s="13">
        <v>27.1</v>
      </c>
      <c r="E156" s="2">
        <v>109</v>
      </c>
      <c r="F156" s="13">
        <v>15.2</v>
      </c>
    </row>
    <row r="157" spans="1:6" x14ac:dyDescent="0.2">
      <c r="A157" s="5" t="str">
        <f>"13309"</f>
        <v>13309</v>
      </c>
      <c r="B157" s="5" t="s">
        <v>155</v>
      </c>
      <c r="C157" s="3">
        <v>1074</v>
      </c>
      <c r="D157" s="13">
        <v>23.2</v>
      </c>
      <c r="E157" s="2">
        <v>161</v>
      </c>
      <c r="F157" s="13">
        <v>11.2</v>
      </c>
    </row>
    <row r="158" spans="1:6" x14ac:dyDescent="0.2">
      <c r="A158" s="5" t="str">
        <f>"13311"</f>
        <v>13311</v>
      </c>
      <c r="B158" s="5" t="s">
        <v>156</v>
      </c>
      <c r="C158" s="3">
        <v>5551</v>
      </c>
      <c r="D158" s="13">
        <v>25.2</v>
      </c>
      <c r="E158" s="2">
        <v>745</v>
      </c>
      <c r="F158" s="13">
        <v>11.6</v>
      </c>
    </row>
    <row r="159" spans="1:6" x14ac:dyDescent="0.2">
      <c r="A159" s="5" t="str">
        <f>"13313"</f>
        <v>13313</v>
      </c>
      <c r="B159" s="5" t="s">
        <v>157</v>
      </c>
      <c r="C159" s="3">
        <v>24288</v>
      </c>
      <c r="D159" s="13">
        <v>26.8</v>
      </c>
      <c r="E159" s="3">
        <v>3920</v>
      </c>
      <c r="F159" s="13">
        <v>13</v>
      </c>
    </row>
    <row r="160" spans="1:6" x14ac:dyDescent="0.2">
      <c r="A160" s="5" t="str">
        <f>"13315"</f>
        <v>13315</v>
      </c>
      <c r="B160" s="5" t="s">
        <v>158</v>
      </c>
      <c r="C160" s="3">
        <v>1428</v>
      </c>
      <c r="D160" s="13">
        <v>23.6</v>
      </c>
      <c r="E160" s="2">
        <v>192</v>
      </c>
      <c r="F160" s="13">
        <v>10.4</v>
      </c>
    </row>
    <row r="161" spans="1:6" x14ac:dyDescent="0.2">
      <c r="A161" s="5" t="str">
        <f>"13317"</f>
        <v>13317</v>
      </c>
      <c r="B161" s="5" t="s">
        <v>159</v>
      </c>
      <c r="C161" s="3">
        <v>1884</v>
      </c>
      <c r="D161" s="13">
        <v>22.6</v>
      </c>
      <c r="E161" s="2">
        <v>236</v>
      </c>
      <c r="F161" s="13">
        <v>9.6999999999999993</v>
      </c>
    </row>
    <row r="162" spans="1:6" x14ac:dyDescent="0.2">
      <c r="A162" s="5" t="str">
        <f>"13319"</f>
        <v>13319</v>
      </c>
      <c r="B162" s="5" t="s">
        <v>160</v>
      </c>
      <c r="C162" s="3">
        <v>1601</v>
      </c>
      <c r="D162" s="13">
        <v>20.100000000000001</v>
      </c>
      <c r="E162" s="2">
        <v>244</v>
      </c>
      <c r="F162" s="13">
        <v>10.1</v>
      </c>
    </row>
    <row r="163" spans="1:6" x14ac:dyDescent="0.2">
      <c r="A163" s="5" t="str">
        <f>"13321"</f>
        <v>13321</v>
      </c>
      <c r="B163" s="5" t="s">
        <v>161</v>
      </c>
      <c r="C163" s="3">
        <v>4094</v>
      </c>
      <c r="D163" s="13">
        <v>22.2</v>
      </c>
      <c r="E163" s="2">
        <v>518</v>
      </c>
      <c r="F163" s="13">
        <v>9.3000000000000007</v>
      </c>
    </row>
    <row r="165" spans="1:6" x14ac:dyDescent="0.2">
      <c r="A165" s="9" t="s">
        <v>167</v>
      </c>
    </row>
  </sheetData>
  <mergeCells count="3">
    <mergeCell ref="C2:D2"/>
    <mergeCell ref="E2:F2"/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Uninsured_County</vt:lpstr>
      <vt:lpstr>Uninsured_County!Print_Titles</vt:lpstr>
    </vt:vector>
  </TitlesOfParts>
  <Company>GTA - Georgia Technology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Kinsella</dc:creator>
  <cp:lastModifiedBy>Kathy Kinsella</cp:lastModifiedBy>
  <cp:lastPrinted>2013-02-19T14:53:29Z</cp:lastPrinted>
  <dcterms:created xsi:type="dcterms:W3CDTF">2013-02-15T16:37:02Z</dcterms:created>
  <dcterms:modified xsi:type="dcterms:W3CDTF">2013-02-19T14:53:33Z</dcterms:modified>
</cp:coreProperties>
</file>